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750" yWindow="0" windowWidth="15480" windowHeight="10170"/>
  </bookViews>
  <sheets>
    <sheet name="SDT fits" sheetId="5" r:id="rId1"/>
    <sheet name="SDT Equations" sheetId="6" r:id="rId2"/>
  </sheets>
  <definedNames>
    <definedName name="c_1">'SDT fits'!$D$25</definedName>
    <definedName name="c_2">'SDT fits'!$D$26</definedName>
    <definedName name="c_3">'SDT fits'!$D$27</definedName>
    <definedName name="c_4">'SDT fits'!$D$28</definedName>
    <definedName name="c_5">'SDT fits'!$D$29</definedName>
    <definedName name="mu">'SDT fits'!$D$24</definedName>
    <definedName name="s">'SDT fits'!$D$23</definedName>
    <definedName name="solver_adj" localSheetId="0" hidden="1">'SDT fits'!$D$23:$D$29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'SDT fits'!$H$6:$H$17</definedName>
    <definedName name="solver_lhs10" localSheetId="0" hidden="1">'SDT fits'!$D$28</definedName>
    <definedName name="solver_lhs11" localSheetId="0" hidden="1">'SDT fits'!$D$27</definedName>
    <definedName name="solver_lhs12" localSheetId="0" hidden="1">'SDT fits'!$D$28</definedName>
    <definedName name="solver_lhs13" localSheetId="0" hidden="1">'SDT fits'!$D$29</definedName>
    <definedName name="solver_lhs2" localSheetId="0" hidden="1">c_5</definedName>
    <definedName name="solver_lhs3" localSheetId="0" hidden="1">c_4</definedName>
    <definedName name="solver_lhs4" localSheetId="0" hidden="1">c_3</definedName>
    <definedName name="solver_lhs5" localSheetId="0" hidden="1">c_2</definedName>
    <definedName name="solver_lhs6" localSheetId="0" hidden="1">s</definedName>
    <definedName name="solver_lhs7" localSheetId="0" hidden="1">mu</definedName>
    <definedName name="solver_lhs8" localSheetId="0" hidden="1">mu</definedName>
    <definedName name="solver_lhs9" localSheetId="0" hidden="1">'SDT fits'!$H$6:$H$17</definedName>
    <definedName name="solver_lin" localSheetId="0" hidden="1">2</definedName>
    <definedName name="solver_neg" localSheetId="0" hidden="1">2</definedName>
    <definedName name="solver_num" localSheetId="0" hidden="1">8</definedName>
    <definedName name="solver_nwt" localSheetId="0" hidden="1">1</definedName>
    <definedName name="solver_opt" localSheetId="0" hidden="1">'SDT fits'!$K$19</definedName>
    <definedName name="solver_pre" localSheetId="0" hidden="1">0.000001</definedName>
    <definedName name="solver_rel1" localSheetId="0" hidden="1">3</definedName>
    <definedName name="solver_rel10" localSheetId="0" hidden="1">2</definedName>
    <definedName name="solver_rel11" localSheetId="0" hidden="1">2</definedName>
    <definedName name="solver_rel12" localSheetId="0" hidden="1">2</definedName>
    <definedName name="solver_rel13" localSheetId="0" hidden="1">2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el5" localSheetId="0" hidden="1">1</definedName>
    <definedName name="solver_rel6" localSheetId="0" hidden="1">1</definedName>
    <definedName name="solver_rel7" localSheetId="0" hidden="1">3</definedName>
    <definedName name="solver_rel8" localSheetId="0" hidden="1">1</definedName>
    <definedName name="solver_rel9" localSheetId="0" hidden="1">3</definedName>
    <definedName name="solver_rhs1" localSheetId="0" hidden="1">0</definedName>
    <definedName name="solver_rhs10" localSheetId="0" hidden="1">'SDT fits'!#REF!</definedName>
    <definedName name="solver_rhs11" localSheetId="0" hidden="1">'SDT fits'!#REF!</definedName>
    <definedName name="solver_rhs12" localSheetId="0" hidden="1">'SDT fits'!#REF!</definedName>
    <definedName name="solver_rhs13" localSheetId="0" hidden="1">'SDT fits'!#REF!</definedName>
    <definedName name="solver_rhs2" localSheetId="0" hidden="1">c_4</definedName>
    <definedName name="solver_rhs3" localSheetId="0" hidden="1">c_3</definedName>
    <definedName name="solver_rhs4" localSheetId="0" hidden="1">c_2</definedName>
    <definedName name="solver_rhs5" localSheetId="0" hidden="1">c_1</definedName>
    <definedName name="solver_rhs6" localSheetId="0" hidden="1">1</definedName>
    <definedName name="solver_rhs7" localSheetId="0" hidden="1">0</definedName>
    <definedName name="solver_rhs8" localSheetId="0" hidden="1">4</definedName>
    <definedName name="solver_rhs9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25725" calcMode="manual" concurrentCalc="0"/>
</workbook>
</file>

<file path=xl/calcChain.xml><?xml version="1.0" encoding="utf-8"?>
<calcChain xmlns="http://schemas.openxmlformats.org/spreadsheetml/2006/main">
  <c r="S19" i="5"/>
  <c r="U19"/>
  <c r="T19"/>
  <c r="R19"/>
  <c r="Q19"/>
  <c r="F6"/>
  <c r="H6"/>
  <c r="I6"/>
  <c r="F7"/>
  <c r="H7"/>
  <c r="I7"/>
  <c r="F8"/>
  <c r="H8"/>
  <c r="I8"/>
  <c r="F9"/>
  <c r="H9"/>
  <c r="I9"/>
  <c r="F10"/>
  <c r="H10"/>
  <c r="I10"/>
  <c r="F11"/>
  <c r="H11"/>
  <c r="I11"/>
  <c r="F12"/>
  <c r="H12"/>
  <c r="I12"/>
  <c r="F13"/>
  <c r="H13"/>
  <c r="I13"/>
  <c r="F14"/>
  <c r="H14"/>
  <c r="I14"/>
  <c r="F15"/>
  <c r="H15"/>
  <c r="I15"/>
  <c r="F16"/>
  <c r="H16"/>
  <c r="I16"/>
  <c r="F17"/>
  <c r="H17"/>
  <c r="I17"/>
  <c r="N19"/>
  <c r="O19"/>
  <c r="J16"/>
  <c r="J14"/>
  <c r="J13"/>
  <c r="J12"/>
  <c r="J9"/>
  <c r="J7"/>
  <c r="H25"/>
  <c r="I25"/>
  <c r="J25"/>
  <c r="K25"/>
  <c r="L25"/>
  <c r="M25"/>
  <c r="H24"/>
  <c r="J24"/>
  <c r="K24"/>
  <c r="L24"/>
  <c r="M24"/>
  <c r="I24"/>
  <c r="H29"/>
  <c r="I29"/>
  <c r="J29"/>
  <c r="K29"/>
  <c r="L29"/>
  <c r="H30"/>
  <c r="I30"/>
  <c r="J30"/>
  <c r="K30"/>
  <c r="L30"/>
  <c r="J6"/>
  <c r="J8"/>
  <c r="J10"/>
  <c r="J15"/>
  <c r="M30"/>
  <c r="M29"/>
  <c r="J11"/>
  <c r="J17"/>
  <c r="K19"/>
  <c r="M19"/>
  <c r="L19"/>
</calcChain>
</file>

<file path=xl/sharedStrings.xml><?xml version="1.0" encoding="utf-8"?>
<sst xmlns="http://schemas.openxmlformats.org/spreadsheetml/2006/main" count="57" uniqueCount="47">
  <si>
    <r>
      <t>c</t>
    </r>
    <r>
      <rPr>
        <vertAlign val="subscript"/>
        <sz val="10"/>
        <rFont val="Arial"/>
        <family val="2"/>
      </rPr>
      <t>1</t>
    </r>
  </si>
  <si>
    <r>
      <t>c</t>
    </r>
    <r>
      <rPr>
        <vertAlign val="subscript"/>
        <sz val="10"/>
        <rFont val="Arial"/>
        <family val="2"/>
      </rPr>
      <t>2</t>
    </r>
  </si>
  <si>
    <r>
      <t>c</t>
    </r>
    <r>
      <rPr>
        <vertAlign val="subscript"/>
        <sz val="10"/>
        <rFont val="Arial"/>
        <family val="2"/>
      </rPr>
      <t>3</t>
    </r>
  </si>
  <si>
    <r>
      <t>c</t>
    </r>
    <r>
      <rPr>
        <vertAlign val="subscript"/>
        <sz val="10"/>
        <rFont val="Arial"/>
        <family val="2"/>
      </rPr>
      <t>4</t>
    </r>
  </si>
  <si>
    <r>
      <t>c</t>
    </r>
    <r>
      <rPr>
        <vertAlign val="subscript"/>
        <sz val="10"/>
        <rFont val="Arial"/>
        <family val="2"/>
      </rPr>
      <t>5</t>
    </r>
  </si>
  <si>
    <t>Observed</t>
  </si>
  <si>
    <t>Predicted</t>
  </si>
  <si>
    <t>AIC</t>
  </si>
  <si>
    <t>BIC</t>
  </si>
  <si>
    <t>"Sure Old"</t>
  </si>
  <si>
    <t>"Sure New"</t>
  </si>
  <si>
    <t>Old</t>
  </si>
  <si>
    <t>New</t>
  </si>
  <si>
    <t>Old items</t>
  </si>
  <si>
    <t>New items</t>
  </si>
  <si>
    <r>
      <t xml:space="preserve">P(“1”) = </t>
    </r>
    <r>
      <rPr>
        <sz val="12"/>
        <color indexed="8"/>
        <rFont val="Symbol"/>
        <family val="1"/>
      </rPr>
      <t>F</t>
    </r>
    <r>
      <rPr>
        <sz val="12"/>
        <color indexed="8"/>
        <rFont val="Times New Roman"/>
        <family val="1"/>
      </rPr>
      <t>[(</t>
    </r>
    <r>
      <rPr>
        <sz val="12"/>
        <color indexed="8"/>
        <rFont val="Symbol"/>
        <family val="1"/>
      </rPr>
      <t>m</t>
    </r>
    <r>
      <rPr>
        <vertAlign val="subscript"/>
        <sz val="12"/>
        <color indexed="8"/>
        <rFont val="Times New Roman"/>
        <family val="1"/>
      </rPr>
      <t>old</t>
    </r>
    <r>
      <rPr>
        <sz val="12"/>
        <color indexed="8"/>
        <rFont val="Times New Roman"/>
        <family val="1"/>
      </rPr>
      <t>-c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)/</t>
    </r>
    <r>
      <rPr>
        <sz val="12"/>
        <color indexed="8"/>
        <rFont val="Symbol"/>
        <family val="1"/>
      </rPr>
      <t>s</t>
    </r>
    <r>
      <rPr>
        <vertAlign val="subscript"/>
        <sz val="12"/>
        <color indexed="8"/>
        <rFont val="Times New Roman"/>
        <family val="1"/>
      </rPr>
      <t>old</t>
    </r>
    <r>
      <rPr>
        <sz val="12"/>
        <color indexed="8"/>
        <rFont val="Times New Roman"/>
        <family val="1"/>
      </rPr>
      <t>]</t>
    </r>
  </si>
  <si>
    <r>
      <t xml:space="preserve">P(“2”) = </t>
    </r>
    <r>
      <rPr>
        <sz val="12"/>
        <color indexed="8"/>
        <rFont val="Symbol"/>
        <family val="1"/>
      </rPr>
      <t>F</t>
    </r>
    <r>
      <rPr>
        <sz val="12"/>
        <color indexed="8"/>
        <rFont val="Times New Roman"/>
        <family val="1"/>
      </rPr>
      <t>[(</t>
    </r>
    <r>
      <rPr>
        <sz val="12"/>
        <color indexed="8"/>
        <rFont val="Symbol"/>
        <family val="1"/>
      </rPr>
      <t>m</t>
    </r>
    <r>
      <rPr>
        <vertAlign val="subscript"/>
        <sz val="12"/>
        <color indexed="8"/>
        <rFont val="Times New Roman"/>
        <family val="1"/>
      </rPr>
      <t>old</t>
    </r>
    <r>
      <rPr>
        <sz val="12"/>
        <color indexed="8"/>
        <rFont val="Times New Roman"/>
        <family val="1"/>
      </rPr>
      <t>-c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)/</t>
    </r>
    <r>
      <rPr>
        <sz val="12"/>
        <color indexed="8"/>
        <rFont val="Symbol"/>
        <family val="1"/>
      </rPr>
      <t>s</t>
    </r>
    <r>
      <rPr>
        <vertAlign val="subscript"/>
        <sz val="12"/>
        <color indexed="8"/>
        <rFont val="Times New Roman"/>
        <family val="1"/>
      </rPr>
      <t>old</t>
    </r>
    <r>
      <rPr>
        <sz val="12"/>
        <color indexed="8"/>
        <rFont val="Times New Roman"/>
        <family val="1"/>
      </rPr>
      <t xml:space="preserve">] - </t>
    </r>
    <r>
      <rPr>
        <sz val="12"/>
        <color indexed="8"/>
        <rFont val="Symbol"/>
        <family val="1"/>
      </rPr>
      <t>F</t>
    </r>
    <r>
      <rPr>
        <sz val="12"/>
        <color indexed="8"/>
        <rFont val="Times New Roman"/>
        <family val="1"/>
      </rPr>
      <t>[(</t>
    </r>
    <r>
      <rPr>
        <sz val="12"/>
        <color indexed="8"/>
        <rFont val="Symbol"/>
        <family val="1"/>
      </rPr>
      <t>m</t>
    </r>
    <r>
      <rPr>
        <vertAlign val="subscript"/>
        <sz val="12"/>
        <color indexed="8"/>
        <rFont val="Times New Roman"/>
        <family val="1"/>
      </rPr>
      <t>old</t>
    </r>
    <r>
      <rPr>
        <sz val="12"/>
        <color indexed="8"/>
        <rFont val="Times New Roman"/>
        <family val="1"/>
      </rPr>
      <t>-c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)/</t>
    </r>
    <r>
      <rPr>
        <sz val="12"/>
        <color indexed="8"/>
        <rFont val="Symbol"/>
        <family val="1"/>
      </rPr>
      <t>s</t>
    </r>
    <r>
      <rPr>
        <vertAlign val="subscript"/>
        <sz val="12"/>
        <color indexed="8"/>
        <rFont val="Times New Roman"/>
        <family val="1"/>
      </rPr>
      <t>old</t>
    </r>
    <r>
      <rPr>
        <sz val="12"/>
        <color indexed="8"/>
        <rFont val="Times New Roman"/>
        <family val="1"/>
      </rPr>
      <t>]</t>
    </r>
  </si>
  <si>
    <r>
      <t xml:space="preserve">P(“3”) = </t>
    </r>
    <r>
      <rPr>
        <sz val="12"/>
        <color indexed="8"/>
        <rFont val="Symbol"/>
        <family val="1"/>
      </rPr>
      <t>F</t>
    </r>
    <r>
      <rPr>
        <sz val="12"/>
        <color indexed="8"/>
        <rFont val="Times New Roman"/>
        <family val="1"/>
      </rPr>
      <t>[(</t>
    </r>
    <r>
      <rPr>
        <sz val="12"/>
        <color indexed="8"/>
        <rFont val="Symbol"/>
        <family val="1"/>
      </rPr>
      <t>m</t>
    </r>
    <r>
      <rPr>
        <vertAlign val="subscript"/>
        <sz val="12"/>
        <color indexed="8"/>
        <rFont val="Times New Roman"/>
        <family val="1"/>
      </rPr>
      <t>old</t>
    </r>
    <r>
      <rPr>
        <sz val="12"/>
        <color indexed="8"/>
        <rFont val="Times New Roman"/>
        <family val="1"/>
      </rPr>
      <t>-c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)/</t>
    </r>
    <r>
      <rPr>
        <sz val="12"/>
        <color indexed="8"/>
        <rFont val="Symbol"/>
        <family val="1"/>
      </rPr>
      <t>s</t>
    </r>
    <r>
      <rPr>
        <vertAlign val="subscript"/>
        <sz val="12"/>
        <color indexed="8"/>
        <rFont val="Times New Roman"/>
        <family val="1"/>
      </rPr>
      <t>old</t>
    </r>
    <r>
      <rPr>
        <sz val="12"/>
        <color indexed="8"/>
        <rFont val="Times New Roman"/>
        <family val="1"/>
      </rPr>
      <t xml:space="preserve">] - </t>
    </r>
    <r>
      <rPr>
        <sz val="12"/>
        <color indexed="8"/>
        <rFont val="Symbol"/>
        <family val="1"/>
      </rPr>
      <t>F</t>
    </r>
    <r>
      <rPr>
        <sz val="12"/>
        <color indexed="8"/>
        <rFont val="Times New Roman"/>
        <family val="1"/>
      </rPr>
      <t>[(</t>
    </r>
    <r>
      <rPr>
        <sz val="12"/>
        <color indexed="8"/>
        <rFont val="Symbol"/>
        <family val="1"/>
      </rPr>
      <t>m</t>
    </r>
    <r>
      <rPr>
        <vertAlign val="subscript"/>
        <sz val="12"/>
        <color indexed="8"/>
        <rFont val="Times New Roman"/>
        <family val="1"/>
      </rPr>
      <t>old</t>
    </r>
    <r>
      <rPr>
        <sz val="12"/>
        <color indexed="8"/>
        <rFont val="Times New Roman"/>
        <family val="1"/>
      </rPr>
      <t>-c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)/</t>
    </r>
    <r>
      <rPr>
        <sz val="12"/>
        <color indexed="8"/>
        <rFont val="Symbol"/>
        <family val="1"/>
      </rPr>
      <t>s</t>
    </r>
    <r>
      <rPr>
        <vertAlign val="subscript"/>
        <sz val="12"/>
        <color indexed="8"/>
        <rFont val="Times New Roman"/>
        <family val="1"/>
      </rPr>
      <t>old</t>
    </r>
    <r>
      <rPr>
        <sz val="12"/>
        <color indexed="8"/>
        <rFont val="Times New Roman"/>
        <family val="1"/>
      </rPr>
      <t>]</t>
    </r>
  </si>
  <si>
    <r>
      <t xml:space="preserve">P(“4”) = </t>
    </r>
    <r>
      <rPr>
        <sz val="12"/>
        <color indexed="8"/>
        <rFont val="Symbol"/>
        <family val="1"/>
      </rPr>
      <t>F</t>
    </r>
    <r>
      <rPr>
        <sz val="12"/>
        <color indexed="8"/>
        <rFont val="Times New Roman"/>
        <family val="1"/>
      </rPr>
      <t>[(</t>
    </r>
    <r>
      <rPr>
        <sz val="12"/>
        <color indexed="8"/>
        <rFont val="Symbol"/>
        <family val="1"/>
      </rPr>
      <t>m</t>
    </r>
    <r>
      <rPr>
        <vertAlign val="subscript"/>
        <sz val="12"/>
        <color indexed="8"/>
        <rFont val="Times New Roman"/>
        <family val="1"/>
      </rPr>
      <t>old</t>
    </r>
    <r>
      <rPr>
        <sz val="12"/>
        <color indexed="8"/>
        <rFont val="Times New Roman"/>
        <family val="1"/>
      </rPr>
      <t>-c</t>
    </r>
    <r>
      <rPr>
        <vertAlign val="sub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)/</t>
    </r>
    <r>
      <rPr>
        <sz val="12"/>
        <color indexed="8"/>
        <rFont val="Symbol"/>
        <family val="1"/>
      </rPr>
      <t>s</t>
    </r>
    <r>
      <rPr>
        <vertAlign val="subscript"/>
        <sz val="12"/>
        <color indexed="8"/>
        <rFont val="Times New Roman"/>
        <family val="1"/>
      </rPr>
      <t>old</t>
    </r>
    <r>
      <rPr>
        <sz val="12"/>
        <color indexed="8"/>
        <rFont val="Times New Roman"/>
        <family val="1"/>
      </rPr>
      <t xml:space="preserve">] - </t>
    </r>
    <r>
      <rPr>
        <sz val="12"/>
        <color indexed="8"/>
        <rFont val="Symbol"/>
        <family val="1"/>
      </rPr>
      <t>F</t>
    </r>
    <r>
      <rPr>
        <sz val="12"/>
        <color indexed="8"/>
        <rFont val="Times New Roman"/>
        <family val="1"/>
      </rPr>
      <t>[(</t>
    </r>
    <r>
      <rPr>
        <sz val="12"/>
        <color indexed="8"/>
        <rFont val="Symbol"/>
        <family val="1"/>
      </rPr>
      <t>m</t>
    </r>
    <r>
      <rPr>
        <vertAlign val="subscript"/>
        <sz val="12"/>
        <color indexed="8"/>
        <rFont val="Times New Roman"/>
        <family val="1"/>
      </rPr>
      <t>old</t>
    </r>
    <r>
      <rPr>
        <sz val="12"/>
        <color indexed="8"/>
        <rFont val="Times New Roman"/>
        <family val="1"/>
      </rPr>
      <t>-c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) /</t>
    </r>
    <r>
      <rPr>
        <sz val="12"/>
        <color indexed="8"/>
        <rFont val="Symbol"/>
        <family val="1"/>
      </rPr>
      <t>s</t>
    </r>
    <r>
      <rPr>
        <vertAlign val="subscript"/>
        <sz val="12"/>
        <color indexed="8"/>
        <rFont val="Times New Roman"/>
        <family val="1"/>
      </rPr>
      <t>old</t>
    </r>
    <r>
      <rPr>
        <sz val="12"/>
        <color indexed="8"/>
        <rFont val="Times New Roman"/>
        <family val="1"/>
      </rPr>
      <t>]</t>
    </r>
  </si>
  <si>
    <r>
      <t xml:space="preserve">P(“5”) = </t>
    </r>
    <r>
      <rPr>
        <sz val="12"/>
        <color indexed="8"/>
        <rFont val="Symbol"/>
        <family val="1"/>
      </rPr>
      <t>F</t>
    </r>
    <r>
      <rPr>
        <sz val="12"/>
        <color indexed="8"/>
        <rFont val="Times New Roman"/>
        <family val="1"/>
      </rPr>
      <t>[(</t>
    </r>
    <r>
      <rPr>
        <sz val="12"/>
        <color indexed="8"/>
        <rFont val="Symbol"/>
        <family val="1"/>
      </rPr>
      <t>m</t>
    </r>
    <r>
      <rPr>
        <vertAlign val="subscript"/>
        <sz val="12"/>
        <color indexed="8"/>
        <rFont val="Times New Roman"/>
        <family val="1"/>
      </rPr>
      <t>old</t>
    </r>
    <r>
      <rPr>
        <sz val="12"/>
        <color indexed="8"/>
        <rFont val="Times New Roman"/>
        <family val="1"/>
      </rPr>
      <t>-c</t>
    </r>
    <r>
      <rPr>
        <vertAlign val="subscript"/>
        <sz val="12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>)/</t>
    </r>
    <r>
      <rPr>
        <sz val="12"/>
        <color indexed="8"/>
        <rFont val="Symbol"/>
        <family val="1"/>
      </rPr>
      <t>s</t>
    </r>
    <r>
      <rPr>
        <vertAlign val="subscript"/>
        <sz val="12"/>
        <color indexed="8"/>
        <rFont val="Times New Roman"/>
        <family val="1"/>
      </rPr>
      <t>old</t>
    </r>
    <r>
      <rPr>
        <sz val="12"/>
        <color indexed="8"/>
        <rFont val="Times New Roman"/>
        <family val="1"/>
      </rPr>
      <t xml:space="preserve">] - </t>
    </r>
    <r>
      <rPr>
        <sz val="12"/>
        <color indexed="8"/>
        <rFont val="Symbol"/>
        <family val="1"/>
      </rPr>
      <t>F</t>
    </r>
    <r>
      <rPr>
        <sz val="12"/>
        <color indexed="8"/>
        <rFont val="Times New Roman"/>
        <family val="1"/>
      </rPr>
      <t>[(</t>
    </r>
    <r>
      <rPr>
        <sz val="12"/>
        <color indexed="8"/>
        <rFont val="Symbol"/>
        <family val="1"/>
      </rPr>
      <t>m</t>
    </r>
    <r>
      <rPr>
        <vertAlign val="subscript"/>
        <sz val="12"/>
        <color indexed="8"/>
        <rFont val="Times New Roman"/>
        <family val="1"/>
      </rPr>
      <t>old</t>
    </r>
    <r>
      <rPr>
        <sz val="12"/>
        <color indexed="8"/>
        <rFont val="Times New Roman"/>
        <family val="1"/>
      </rPr>
      <t>-c</t>
    </r>
    <r>
      <rPr>
        <vertAlign val="sub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)/</t>
    </r>
    <r>
      <rPr>
        <sz val="12"/>
        <color indexed="8"/>
        <rFont val="Symbol"/>
        <family val="1"/>
      </rPr>
      <t>s</t>
    </r>
    <r>
      <rPr>
        <vertAlign val="subscript"/>
        <sz val="12"/>
        <color indexed="8"/>
        <rFont val="Times New Roman"/>
        <family val="1"/>
      </rPr>
      <t>old</t>
    </r>
    <r>
      <rPr>
        <sz val="12"/>
        <color indexed="8"/>
        <rFont val="Times New Roman"/>
        <family val="1"/>
      </rPr>
      <t>]</t>
    </r>
  </si>
  <si>
    <r>
      <t xml:space="preserve">P(“6”) = </t>
    </r>
    <r>
      <rPr>
        <sz val="12"/>
        <color indexed="8"/>
        <rFont val="Symbol"/>
        <family val="1"/>
      </rPr>
      <t>F</t>
    </r>
    <r>
      <rPr>
        <sz val="12"/>
        <color indexed="8"/>
        <rFont val="Times New Roman"/>
        <family val="1"/>
      </rPr>
      <t>[(c</t>
    </r>
    <r>
      <rPr>
        <vertAlign val="subscript"/>
        <sz val="12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Symbol"/>
        <family val="1"/>
      </rPr>
      <t>m</t>
    </r>
    <r>
      <rPr>
        <vertAlign val="subscript"/>
        <sz val="12"/>
        <color indexed="8"/>
        <rFont val="Times New Roman"/>
        <family val="1"/>
      </rPr>
      <t>old</t>
    </r>
    <r>
      <rPr>
        <sz val="12"/>
        <color indexed="8"/>
        <rFont val="Times New Roman"/>
        <family val="1"/>
      </rPr>
      <t>)/</t>
    </r>
    <r>
      <rPr>
        <sz val="12"/>
        <color indexed="8"/>
        <rFont val="Symbol"/>
        <family val="1"/>
      </rPr>
      <t>s</t>
    </r>
    <r>
      <rPr>
        <vertAlign val="subscript"/>
        <sz val="12"/>
        <color indexed="8"/>
        <rFont val="Times New Roman"/>
        <family val="1"/>
      </rPr>
      <t>old</t>
    </r>
    <r>
      <rPr>
        <sz val="12"/>
        <color indexed="8"/>
        <rFont val="Times New Roman"/>
        <family val="1"/>
      </rPr>
      <t>]</t>
    </r>
  </si>
  <si>
    <r>
      <t xml:space="preserve">P(“1”) = </t>
    </r>
    <r>
      <rPr>
        <sz val="12"/>
        <color indexed="8"/>
        <rFont val="Symbol"/>
        <family val="1"/>
      </rPr>
      <t>F</t>
    </r>
    <r>
      <rPr>
        <sz val="12"/>
        <color indexed="8"/>
        <rFont val="Times New Roman"/>
        <family val="1"/>
      </rPr>
      <t>(-c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)</t>
    </r>
  </si>
  <si>
    <r>
      <t xml:space="preserve">P(“2”) = </t>
    </r>
    <r>
      <rPr>
        <sz val="12"/>
        <color indexed="8"/>
        <rFont val="Symbol"/>
        <family val="1"/>
      </rPr>
      <t>F</t>
    </r>
    <r>
      <rPr>
        <sz val="12"/>
        <color indexed="8"/>
        <rFont val="Times New Roman"/>
        <family val="1"/>
      </rPr>
      <t>(-c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) - </t>
    </r>
    <r>
      <rPr>
        <sz val="12"/>
        <color indexed="8"/>
        <rFont val="Symbol"/>
        <family val="1"/>
      </rPr>
      <t>F</t>
    </r>
    <r>
      <rPr>
        <sz val="12"/>
        <color indexed="8"/>
        <rFont val="Times New Roman"/>
        <family val="1"/>
      </rPr>
      <t>(-c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)</t>
    </r>
  </si>
  <si>
    <r>
      <t xml:space="preserve">P(“3”) = </t>
    </r>
    <r>
      <rPr>
        <sz val="12"/>
        <color indexed="8"/>
        <rFont val="Symbol"/>
        <family val="1"/>
      </rPr>
      <t>F</t>
    </r>
    <r>
      <rPr>
        <sz val="12"/>
        <color indexed="8"/>
        <rFont val="Times New Roman"/>
        <family val="1"/>
      </rPr>
      <t>(-c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) - </t>
    </r>
    <r>
      <rPr>
        <sz val="12"/>
        <color indexed="8"/>
        <rFont val="Symbol"/>
        <family val="1"/>
      </rPr>
      <t>F</t>
    </r>
    <r>
      <rPr>
        <sz val="12"/>
        <color indexed="8"/>
        <rFont val="Times New Roman"/>
        <family val="1"/>
      </rPr>
      <t>(-c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</t>
    </r>
  </si>
  <si>
    <r>
      <t xml:space="preserve">P(“4”) = </t>
    </r>
    <r>
      <rPr>
        <sz val="12"/>
        <color indexed="8"/>
        <rFont val="Symbol"/>
        <family val="1"/>
      </rPr>
      <t>F</t>
    </r>
    <r>
      <rPr>
        <sz val="12"/>
        <color indexed="8"/>
        <rFont val="Times New Roman"/>
        <family val="1"/>
      </rPr>
      <t>(-c</t>
    </r>
    <r>
      <rPr>
        <vertAlign val="sub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 xml:space="preserve">) - </t>
    </r>
    <r>
      <rPr>
        <sz val="12"/>
        <color indexed="8"/>
        <rFont val="Symbol"/>
        <family val="1"/>
      </rPr>
      <t>F</t>
    </r>
    <r>
      <rPr>
        <sz val="12"/>
        <color indexed="8"/>
        <rFont val="Times New Roman"/>
        <family val="1"/>
      </rPr>
      <t>(-c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)</t>
    </r>
  </si>
  <si>
    <r>
      <t xml:space="preserve">P(“5”) = </t>
    </r>
    <r>
      <rPr>
        <sz val="12"/>
        <color indexed="8"/>
        <rFont val="Symbol"/>
        <family val="1"/>
      </rPr>
      <t>F</t>
    </r>
    <r>
      <rPr>
        <sz val="12"/>
        <color indexed="8"/>
        <rFont val="Times New Roman"/>
        <family val="1"/>
      </rPr>
      <t>(-c</t>
    </r>
    <r>
      <rPr>
        <vertAlign val="subscript"/>
        <sz val="12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 xml:space="preserve">) - </t>
    </r>
    <r>
      <rPr>
        <sz val="12"/>
        <color indexed="8"/>
        <rFont val="Symbol"/>
        <family val="1"/>
      </rPr>
      <t>F</t>
    </r>
    <r>
      <rPr>
        <sz val="12"/>
        <color indexed="8"/>
        <rFont val="Times New Roman"/>
        <family val="1"/>
      </rPr>
      <t>(-c</t>
    </r>
    <r>
      <rPr>
        <vertAlign val="sub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)</t>
    </r>
  </si>
  <si>
    <r>
      <t xml:space="preserve">P(“6”) = </t>
    </r>
    <r>
      <rPr>
        <sz val="12"/>
        <color indexed="8"/>
        <rFont val="Symbol"/>
        <family val="1"/>
      </rPr>
      <t>F</t>
    </r>
    <r>
      <rPr>
        <sz val="12"/>
        <color indexed="8"/>
        <rFont val="Times New Roman"/>
        <family val="1"/>
      </rPr>
      <t>(c</t>
    </r>
    <r>
      <rPr>
        <vertAlign val="subscript"/>
        <sz val="12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>)</t>
    </r>
  </si>
  <si>
    <t>Parameters</t>
  </si>
  <si>
    <t>p-value</t>
  </si>
  <si>
    <r>
      <t>G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</t>
    </r>
  </si>
  <si>
    <t>Rating</t>
  </si>
  <si>
    <t>Item Status</t>
  </si>
  <si>
    <t>Observed Counts</t>
  </si>
  <si>
    <t>Observed Proportions</t>
  </si>
  <si>
    <t>Predicted Proportions</t>
  </si>
  <si>
    <t>Log Likelihoods</t>
  </si>
  <si>
    <t>Max Log Likelihood</t>
  </si>
  <si>
    <t>c</t>
  </si>
  <si>
    <r>
      <t>G</t>
    </r>
    <r>
      <rPr>
        <vertAlign val="superscript"/>
        <sz val="11"/>
        <color indexed="8"/>
        <rFont val="Calibri"/>
        <family val="2"/>
      </rPr>
      <t>2</t>
    </r>
  </si>
  <si>
    <r>
      <t>s (1/</t>
    </r>
    <r>
      <rPr>
        <sz val="10"/>
        <rFont val="Calibri"/>
        <family val="2"/>
      </rPr>
      <t>σ</t>
    </r>
    <r>
      <rPr>
        <vertAlign val="subscript"/>
        <sz val="10"/>
        <rFont val="Arial"/>
        <family val="2"/>
      </rPr>
      <t>Old</t>
    </r>
    <r>
      <rPr>
        <sz val="10"/>
        <rFont val="Arial"/>
        <family val="2"/>
      </rPr>
      <t>)</t>
    </r>
  </si>
  <si>
    <r>
      <rPr>
        <sz val="10"/>
        <rFont val="Calibri"/>
        <family val="2"/>
      </rPr>
      <t>μ</t>
    </r>
    <r>
      <rPr>
        <vertAlign val="subscript"/>
        <sz val="10"/>
        <rFont val="Arial"/>
        <family val="2"/>
      </rPr>
      <t>Old</t>
    </r>
  </si>
  <si>
    <r>
      <t>d</t>
    </r>
    <r>
      <rPr>
        <b/>
        <sz val="11"/>
        <color indexed="8"/>
        <rFont val="Times New Roman"/>
        <family val="1"/>
      </rPr>
      <t>ʹ</t>
    </r>
  </si>
  <si>
    <r>
      <t>d</t>
    </r>
    <r>
      <rPr>
        <b/>
        <vertAlign val="subscript"/>
        <sz val="11"/>
        <color indexed="8"/>
        <rFont val="Calibri"/>
        <family val="2"/>
      </rPr>
      <t>a</t>
    </r>
  </si>
  <si>
    <r>
      <t>c</t>
    </r>
    <r>
      <rPr>
        <b/>
        <vertAlign val="subscript"/>
        <sz val="11"/>
        <color indexed="8"/>
        <rFont val="Calibri"/>
        <family val="2"/>
      </rPr>
      <t>a</t>
    </r>
  </si>
  <si>
    <t>Equal Variance</t>
  </si>
  <si>
    <t>Unequal Variance</t>
  </si>
  <si>
    <r>
      <t>A</t>
    </r>
    <r>
      <rPr>
        <b/>
        <vertAlign val="subscript"/>
        <sz val="11"/>
        <color indexed="8"/>
        <rFont val="Calibri"/>
        <family val="2"/>
      </rPr>
      <t>z</t>
    </r>
  </si>
</sst>
</file>

<file path=xl/styles.xml><?xml version="1.0" encoding="utf-8"?>
<styleSheet xmlns="http://schemas.openxmlformats.org/spreadsheetml/2006/main">
  <numFmts count="2">
    <numFmt numFmtId="166" formatCode="0.000"/>
    <numFmt numFmtId="167" formatCode="0.000000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8"/>
      <name val="Times New Roman"/>
      <family val="1"/>
    </font>
    <font>
      <sz val="12"/>
      <color indexed="8"/>
      <name val="Symbol"/>
      <family val="1"/>
    </font>
    <font>
      <vertAlign val="subscript"/>
      <sz val="12"/>
      <color indexed="8"/>
      <name val="Times New Roman"/>
      <family val="1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vertAlign val="sub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3"/>
      <color indexed="5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1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6" borderId="0" applyNumberFormat="0" applyBorder="0" applyAlignment="0" applyProtection="0"/>
    <xf numFmtId="0" fontId="19" fillId="18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19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20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15" borderId="15" applyNumberFormat="0" applyAlignment="0" applyProtection="0"/>
    <xf numFmtId="0" fontId="23" fillId="25" borderId="16" applyNumberFormat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6" fillId="0" borderId="1" applyNumberFormat="0" applyFill="0" applyAlignment="0" applyProtection="0"/>
    <xf numFmtId="0" fontId="26" fillId="0" borderId="17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27" fillId="27" borderId="15" applyNumberFormat="0" applyAlignment="0" applyProtection="0"/>
    <xf numFmtId="0" fontId="28" fillId="0" borderId="18" applyNumberFormat="0" applyFill="0" applyAlignment="0" applyProtection="0"/>
    <xf numFmtId="0" fontId="29" fillId="28" borderId="0" applyNumberFormat="0" applyBorder="0" applyAlignment="0" applyProtection="0"/>
    <xf numFmtId="0" fontId="3" fillId="29" borderId="19" applyNumberFormat="0" applyFont="0" applyAlignment="0" applyProtection="0"/>
    <xf numFmtId="0" fontId="30" fillId="15" borderId="20" applyNumberFormat="0" applyAlignment="0" applyProtection="0"/>
    <xf numFmtId="0" fontId="8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</cellStyleXfs>
  <cellXfs count="55">
    <xf numFmtId="0" fontId="0" fillId="0" borderId="0" xfId="0"/>
    <xf numFmtId="2" fontId="0" fillId="0" borderId="0" xfId="0" applyNumberFormat="1"/>
    <xf numFmtId="0" fontId="0" fillId="0" borderId="0" xfId="0" applyNumberFormat="1" applyBorder="1"/>
    <xf numFmtId="0" fontId="0" fillId="0" borderId="0" xfId="0" applyNumberFormat="1" applyFill="1" applyBorder="1"/>
    <xf numFmtId="167" fontId="0" fillId="0" borderId="0" xfId="0" applyNumberFormat="1"/>
    <xf numFmtId="0" fontId="4" fillId="0" borderId="0" xfId="0" applyFont="1"/>
    <xf numFmtId="0" fontId="0" fillId="0" borderId="0" xfId="0" applyFill="1"/>
    <xf numFmtId="0" fontId="9" fillId="0" borderId="0" xfId="0" applyFont="1"/>
    <xf numFmtId="0" fontId="9" fillId="0" borderId="0" xfId="0" applyFont="1" applyAlignment="1">
      <alignment horizontal="left" indent="10"/>
    </xf>
    <xf numFmtId="0" fontId="1" fillId="30" borderId="4" xfId="0" applyFont="1" applyFill="1" applyBorder="1" applyAlignment="1">
      <alignment horizontal="center"/>
    </xf>
    <xf numFmtId="0" fontId="1" fillId="30" borderId="5" xfId="0" applyFont="1" applyFill="1" applyBorder="1" applyAlignment="1">
      <alignment horizontal="center"/>
    </xf>
    <xf numFmtId="0" fontId="1" fillId="30" borderId="6" xfId="0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31" fillId="0" borderId="0" xfId="0" applyFont="1"/>
    <xf numFmtId="0" fontId="33" fillId="30" borderId="0" xfId="0" applyFont="1" applyFill="1" applyAlignment="1"/>
    <xf numFmtId="0" fontId="34" fillId="0" borderId="0" xfId="0" applyFont="1" applyFill="1" applyAlignment="1"/>
    <xf numFmtId="0" fontId="33" fillId="0" borderId="0" xfId="0" applyFont="1" applyFill="1" applyAlignment="1">
      <alignment wrapText="1"/>
    </xf>
    <xf numFmtId="0" fontId="33" fillId="0" borderId="0" xfId="0" applyFont="1" applyFill="1" applyAlignment="1"/>
    <xf numFmtId="2" fontId="16" fillId="31" borderId="4" xfId="0" applyNumberFormat="1" applyFont="1" applyFill="1" applyBorder="1"/>
    <xf numFmtId="0" fontId="16" fillId="31" borderId="5" xfId="0" applyNumberFormat="1" applyFont="1" applyFill="1" applyBorder="1"/>
    <xf numFmtId="2" fontId="16" fillId="31" borderId="5" xfId="0" applyNumberFormat="1" applyFont="1" applyFill="1" applyBorder="1"/>
    <xf numFmtId="2" fontId="16" fillId="31" borderId="6" xfId="0" applyNumberFormat="1" applyFont="1" applyFill="1" applyBorder="1"/>
    <xf numFmtId="0" fontId="31" fillId="32" borderId="0" xfId="0" applyFont="1" applyFill="1" applyAlignment="1">
      <alignment horizontal="center"/>
    </xf>
    <xf numFmtId="0" fontId="31" fillId="32" borderId="7" xfId="0" applyNumberFormat="1" applyFont="1" applyFill="1" applyBorder="1" applyAlignment="1">
      <alignment horizontal="center"/>
    </xf>
    <xf numFmtId="0" fontId="31" fillId="32" borderId="7" xfId="0" applyFont="1" applyFill="1" applyBorder="1" applyAlignment="1">
      <alignment horizontal="center"/>
    </xf>
    <xf numFmtId="166" fontId="31" fillId="32" borderId="7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4" fillId="0" borderId="10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0" xfId="0" applyBorder="1"/>
    <xf numFmtId="0" fontId="31" fillId="0" borderId="7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1" fillId="33" borderId="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31" fillId="33" borderId="13" xfId="0" applyFon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31" fillId="30" borderId="0" xfId="0" applyFont="1" applyFill="1" applyAlignment="1">
      <alignment wrapText="1"/>
    </xf>
    <xf numFmtId="0" fontId="31" fillId="32" borderId="0" xfId="0" applyFont="1" applyFill="1" applyAlignment="1">
      <alignment horizontal="center" wrapText="1"/>
    </xf>
    <xf numFmtId="0" fontId="31" fillId="0" borderId="0" xfId="0" applyFont="1" applyAlignment="1">
      <alignment horizontal="center" wrapText="1"/>
    </xf>
    <xf numFmtId="0" fontId="35" fillId="32" borderId="0" xfId="0" applyFont="1" applyFill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266950745707482"/>
          <c:y val="0.10121477498492651"/>
          <c:w val="0.58511537284833259"/>
          <c:h val="0.71255201589388262"/>
        </c:manualLayout>
      </c:layout>
      <c:scatterChart>
        <c:scatterStyle val="lineMarker"/>
        <c:ser>
          <c:idx val="0"/>
          <c:order val="0"/>
          <c:tx>
            <c:v>Observed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</c:spPr>
          </c:marker>
          <c:xVal>
            <c:numRef>
              <c:f>'SDT fits'!$H$25:$M$25</c:f>
              <c:numCache>
                <c:formatCode>0.00</c:formatCode>
                <c:ptCount val="6"/>
                <c:pt idx="0">
                  <c:v>6.851851851851852E-2</c:v>
                </c:pt>
                <c:pt idx="1">
                  <c:v>0.12037037037037038</c:v>
                </c:pt>
                <c:pt idx="2">
                  <c:v>0.21481481481481482</c:v>
                </c:pt>
                <c:pt idx="3">
                  <c:v>0.40555555555555556</c:v>
                </c:pt>
                <c:pt idx="4">
                  <c:v>0.562037037037037</c:v>
                </c:pt>
                <c:pt idx="5">
                  <c:v>1</c:v>
                </c:pt>
              </c:numCache>
            </c:numRef>
          </c:xVal>
          <c:yVal>
            <c:numRef>
              <c:f>'SDT fits'!$H$24:$M$24</c:f>
              <c:numCache>
                <c:formatCode>0.00</c:formatCode>
                <c:ptCount val="6"/>
                <c:pt idx="0">
                  <c:v>0.64351851851851849</c:v>
                </c:pt>
                <c:pt idx="1">
                  <c:v>0.72222222222222221</c:v>
                </c:pt>
                <c:pt idx="2">
                  <c:v>0.80092592592592593</c:v>
                </c:pt>
                <c:pt idx="3">
                  <c:v>0.87777777777777777</c:v>
                </c:pt>
                <c:pt idx="4">
                  <c:v>0.92129629629629628</c:v>
                </c:pt>
                <c:pt idx="5">
                  <c:v>1</c:v>
                </c:pt>
              </c:numCache>
            </c:numRef>
          </c:yVal>
        </c:ser>
        <c:ser>
          <c:idx val="1"/>
          <c:order val="1"/>
          <c:tx>
            <c:v>Predicted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BFBFBF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xVal>
            <c:numRef>
              <c:f>'SDT fits'!$H$30:$M$30</c:f>
              <c:numCache>
                <c:formatCode>0.00</c:formatCode>
                <c:ptCount val="6"/>
                <c:pt idx="0">
                  <c:v>6.662085412842389E-2</c:v>
                </c:pt>
                <c:pt idx="1">
                  <c:v>0.12143633608041426</c:v>
                </c:pt>
                <c:pt idx="2">
                  <c:v>0.21866455434907106</c:v>
                </c:pt>
                <c:pt idx="3">
                  <c:v>0.40489349091425553</c:v>
                </c:pt>
                <c:pt idx="4">
                  <c:v>0.5613006073526543</c:v>
                </c:pt>
                <c:pt idx="5">
                  <c:v>1</c:v>
                </c:pt>
              </c:numCache>
            </c:numRef>
          </c:xVal>
          <c:yVal>
            <c:numRef>
              <c:f>'SDT fits'!$H$29:$M$29</c:f>
              <c:numCache>
                <c:formatCode>0.00</c:formatCode>
                <c:ptCount val="6"/>
                <c:pt idx="0">
                  <c:v>0.64422188548558124</c:v>
                </c:pt>
                <c:pt idx="1">
                  <c:v>0.71960938076397318</c:v>
                </c:pt>
                <c:pt idx="2">
                  <c:v>0.79676891852731069</c:v>
                </c:pt>
                <c:pt idx="3">
                  <c:v>0.8791251827740989</c:v>
                </c:pt>
                <c:pt idx="4">
                  <c:v>0.92241718486443058</c:v>
                </c:pt>
                <c:pt idx="5">
                  <c:v>1</c:v>
                </c:pt>
              </c:numCache>
            </c:numRef>
          </c:yVal>
        </c:ser>
        <c:axId val="84424576"/>
        <c:axId val="84435328"/>
      </c:scatterChart>
      <c:valAx>
        <c:axId val="84424576"/>
        <c:scaling>
          <c:orientation val="minMax"/>
          <c:max val="1"/>
          <c:min val="0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False Alarms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435328"/>
        <c:crosses val="autoZero"/>
        <c:crossBetween val="midCat"/>
        <c:majorUnit val="0.2"/>
        <c:minorUnit val="0.2"/>
      </c:valAx>
      <c:valAx>
        <c:axId val="84435328"/>
        <c:scaling>
          <c:orientation val="minMax"/>
          <c:max val="1"/>
          <c:min val="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Hits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424576"/>
        <c:crosses val="autoZero"/>
        <c:crossBetween val="midCat"/>
        <c:majorUnit val="0.2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88010021474592"/>
          <c:y val="0.4"/>
          <c:w val="0.23375536864710089"/>
          <c:h val="0.18367363249144031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276225</xdr:colOff>
      <xdr:row>0</xdr:row>
      <xdr:rowOff>66675</xdr:rowOff>
    </xdr:from>
    <xdr:to>
      <xdr:col>21</xdr:col>
      <xdr:colOff>152400</xdr:colOff>
      <xdr:row>13</xdr:row>
      <xdr:rowOff>114300</xdr:rowOff>
    </xdr:to>
    <xdr:graphicFrame macro="">
      <xdr:nvGraphicFramePr>
        <xdr:cNvPr id="4784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28575</xdr:rowOff>
    </xdr:from>
    <xdr:to>
      <xdr:col>6</xdr:col>
      <xdr:colOff>409575</xdr:colOff>
      <xdr:row>43</xdr:row>
      <xdr:rowOff>180975</xdr:rowOff>
    </xdr:to>
    <xdr:grpSp>
      <xdr:nvGrpSpPr>
        <xdr:cNvPr id="478429" name="Group 10"/>
        <xdr:cNvGrpSpPr>
          <a:grpSpLocks/>
        </xdr:cNvGrpSpPr>
      </xdr:nvGrpSpPr>
      <xdr:grpSpPr bwMode="auto">
        <a:xfrm>
          <a:off x="0" y="5915025"/>
          <a:ext cx="4210050" cy="2819400"/>
          <a:chOff x="0" y="2094842"/>
          <a:chExt cx="1198392" cy="9030358"/>
        </a:xfrm>
      </xdr:grpSpPr>
      <xdr:sp macro="" textlink="">
        <xdr:nvSpPr>
          <xdr:cNvPr id="4" name="TextBox 3"/>
          <xdr:cNvSpPr txBox="1"/>
        </xdr:nvSpPr>
        <xdr:spPr>
          <a:xfrm>
            <a:off x="0" y="3040589"/>
            <a:ext cx="1198392" cy="8084611"/>
          </a:xfrm>
          <a:prstGeom prst="rect">
            <a:avLst/>
          </a:prstGeom>
          <a:solidFill>
            <a:srgbClr val="FFFF66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Here, the mean of the lure distribution is set to 0, and the corresponding sd is set to 1.  See the </a:t>
            </a:r>
            <a:r>
              <a:rPr lang="en-US"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SDT Equations</a:t>
            </a: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tab for SDT equations in a more readable format than in cells H2-H13.</a:t>
            </a:r>
          </a:p>
          <a:p>
            <a:pPr algn="l" rtl="0">
              <a:defRPr sz="1000"/>
            </a:pPr>
            <a:endPara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Make sure the names of the parameters are entered into the </a:t>
            </a:r>
            <a:r>
              <a:rPr lang="en-US"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Name Manager </a:t>
            </a: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 that you can more easily enter the model equations in H6-H17.</a:t>
            </a:r>
          </a:p>
          <a:p>
            <a:pPr algn="l" rtl="0">
              <a:defRPr sz="1000"/>
            </a:pPr>
            <a:endPara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  <a:p>
            <a:pPr algn="l" rtl="0">
              <a:defRPr sz="1000"/>
            </a:pPr>
            <a:r>
              <a:rPr lang="en-US"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 fit the model</a:t>
            </a: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start with arbitrary parameter values, within constraints that are reasonable in SDT (i.e. slope≤1; 4&gt;mu≥0; c5&lt;c4&lt;c3&lt;c2&lt;c1).  Then go to </a:t>
            </a:r>
            <a:r>
              <a:rPr lang="en-US"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Solver</a:t>
            </a: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add the constraints, set it to maximize cell K19, and to do this by changing cells D23-D29 (you can also leave the constraints and settings as is).  Then click 'solve.'  You may have to try different starting values to avoid local minima.</a:t>
            </a:r>
          </a:p>
          <a:p>
            <a:pPr algn="l" rtl="0">
              <a:defRPr sz="1000"/>
            </a:pPr>
            <a:endPara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xdr:txBody>
      </xdr:sp>
      <xdr:cxnSp macro="">
        <xdr:nvCxnSpPr>
          <xdr:cNvPr id="6" name="Straight Arrow Connector 5"/>
          <xdr:cNvCxnSpPr/>
        </xdr:nvCxnSpPr>
        <xdr:spPr>
          <a:xfrm flipH="1" flipV="1">
            <a:off x="474476" y="2094842"/>
            <a:ext cx="2711" cy="915239"/>
          </a:xfrm>
          <a:prstGeom prst="straightConnector1">
            <a:avLst/>
          </a:prstGeom>
          <a:ln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123825</xdr:colOff>
      <xdr:row>23</xdr:row>
      <xdr:rowOff>180975</xdr:rowOff>
    </xdr:from>
    <xdr:to>
      <xdr:col>19</xdr:col>
      <xdr:colOff>95250</xdr:colOff>
      <xdr:row>28</xdr:row>
      <xdr:rowOff>152400</xdr:rowOff>
    </xdr:to>
    <xdr:grpSp>
      <xdr:nvGrpSpPr>
        <xdr:cNvPr id="478430" name="Group 16"/>
        <xdr:cNvGrpSpPr>
          <a:grpSpLocks/>
        </xdr:cNvGrpSpPr>
      </xdr:nvGrpSpPr>
      <xdr:grpSpPr bwMode="auto">
        <a:xfrm>
          <a:off x="8401050" y="4857750"/>
          <a:ext cx="2552700" cy="971550"/>
          <a:chOff x="2552700" y="3035840"/>
          <a:chExt cx="4208598" cy="960599"/>
        </a:xfrm>
      </xdr:grpSpPr>
      <xdr:sp macro="" textlink="">
        <xdr:nvSpPr>
          <xdr:cNvPr id="12" name="TextBox 11"/>
          <xdr:cNvSpPr txBox="1"/>
        </xdr:nvSpPr>
        <xdr:spPr>
          <a:xfrm>
            <a:off x="3353590" y="3073511"/>
            <a:ext cx="3407708" cy="922928"/>
          </a:xfrm>
          <a:prstGeom prst="rect">
            <a:avLst/>
          </a:prstGeom>
          <a:solidFill>
            <a:srgbClr val="FFFF66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These are the ROC data plotted in the above figure, obtained by cumulating the observed (and predicted) proportions in the columns above.</a:t>
            </a:r>
          </a:p>
        </xdr:txBody>
      </xdr:sp>
      <xdr:cxnSp macro="">
        <xdr:nvCxnSpPr>
          <xdr:cNvPr id="14" name="Straight Arrow Connector 13"/>
          <xdr:cNvCxnSpPr/>
        </xdr:nvCxnSpPr>
        <xdr:spPr>
          <a:xfrm flipH="1" flipV="1">
            <a:off x="2552700" y="3035840"/>
            <a:ext cx="800890" cy="395541"/>
          </a:xfrm>
          <a:prstGeom prst="straightConnector1">
            <a:avLst/>
          </a:prstGeom>
          <a:ln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Arrow Connector 15"/>
          <xdr:cNvCxnSpPr/>
        </xdr:nvCxnSpPr>
        <xdr:spPr>
          <a:xfrm flipH="1">
            <a:off x="2584107" y="3431381"/>
            <a:ext cx="769482" cy="555641"/>
          </a:xfrm>
          <a:prstGeom prst="straightConnector1">
            <a:avLst/>
          </a:prstGeom>
          <a:ln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142875</xdr:colOff>
      <xdr:row>0</xdr:row>
      <xdr:rowOff>66675</xdr:rowOff>
    </xdr:from>
    <xdr:to>
      <xdr:col>12</xdr:col>
      <xdr:colOff>523875</xdr:colOff>
      <xdr:row>4</xdr:row>
      <xdr:rowOff>342900</xdr:rowOff>
    </xdr:to>
    <xdr:sp macro="" textlink="">
      <xdr:nvSpPr>
        <xdr:cNvPr id="10" name="TextBox 9"/>
        <xdr:cNvSpPr txBox="1"/>
      </xdr:nvSpPr>
      <xdr:spPr>
        <a:xfrm>
          <a:off x="6477000" y="66675"/>
          <a:ext cx="1619250" cy="10572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 u="sng"/>
            <a:t>Step 3</a:t>
          </a:r>
          <a:r>
            <a:rPr lang="en-US" sz="1200" b="1"/>
            <a:t>: Open</a:t>
          </a:r>
          <a:r>
            <a:rPr lang="en-US" sz="1200" b="1" baseline="0"/>
            <a:t> </a:t>
          </a:r>
          <a:r>
            <a:rPr lang="en-US" sz="1400" b="1" baseline="0"/>
            <a:t>Solver</a:t>
          </a:r>
          <a:r>
            <a:rPr lang="en-US" sz="1200" b="1" baseline="0"/>
            <a:t> and click "Solve." (If you don't have Solver, go to Tools then Add-Ins to get it.) </a:t>
          </a:r>
          <a:endParaRPr lang="en-US" sz="1200" b="1"/>
        </a:p>
      </xdr:txBody>
    </xdr:sp>
    <xdr:clientData/>
  </xdr:twoCellAnchor>
  <xdr:twoCellAnchor>
    <xdr:from>
      <xdr:col>2</xdr:col>
      <xdr:colOff>352425</xdr:colOff>
      <xdr:row>17</xdr:row>
      <xdr:rowOff>76200</xdr:rowOff>
    </xdr:from>
    <xdr:to>
      <xdr:col>5</xdr:col>
      <xdr:colOff>171451</xdr:colOff>
      <xdr:row>21</xdr:row>
      <xdr:rowOff>0</xdr:rowOff>
    </xdr:to>
    <xdr:sp macro="" textlink="">
      <xdr:nvSpPr>
        <xdr:cNvPr id="13" name="TextBox 12"/>
        <xdr:cNvSpPr txBox="1"/>
      </xdr:nvSpPr>
      <xdr:spPr>
        <a:xfrm>
          <a:off x="1609725" y="3543300"/>
          <a:ext cx="1600201" cy="73342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 u="sng"/>
            <a:t>Step 2</a:t>
          </a:r>
          <a:r>
            <a:rPr lang="en-US" sz="1200" b="1"/>
            <a:t>: Insert plausible starting values (or leave as is).</a:t>
          </a:r>
        </a:p>
      </xdr:txBody>
    </xdr:sp>
    <xdr:clientData/>
  </xdr:twoCellAnchor>
  <xdr:twoCellAnchor>
    <xdr:from>
      <xdr:col>2</xdr:col>
      <xdr:colOff>447676</xdr:colOff>
      <xdr:row>0</xdr:row>
      <xdr:rowOff>76200</xdr:rowOff>
    </xdr:from>
    <xdr:to>
      <xdr:col>5</xdr:col>
      <xdr:colOff>9525</xdr:colOff>
      <xdr:row>3</xdr:row>
      <xdr:rowOff>28575</xdr:rowOff>
    </xdr:to>
    <xdr:sp macro="" textlink="">
      <xdr:nvSpPr>
        <xdr:cNvPr id="20" name="TextBox 19"/>
        <xdr:cNvSpPr txBox="1"/>
      </xdr:nvSpPr>
      <xdr:spPr>
        <a:xfrm>
          <a:off x="1704976" y="76200"/>
          <a:ext cx="1343024" cy="523875"/>
        </a:xfrm>
        <a:prstGeom prst="rect">
          <a:avLst/>
        </a:prstGeom>
        <a:solidFill>
          <a:srgbClr val="FF9185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 u="sng"/>
            <a:t>Step 1</a:t>
          </a:r>
          <a:r>
            <a:rPr lang="en-US" sz="1200" b="1"/>
            <a:t>: Insert Observed Counts.</a:t>
          </a:r>
        </a:p>
      </xdr:txBody>
    </xdr:sp>
    <xdr:clientData/>
  </xdr:twoCellAnchor>
  <xdr:twoCellAnchor>
    <xdr:from>
      <xdr:col>11</xdr:col>
      <xdr:colOff>85724</xdr:colOff>
      <xdr:row>14</xdr:row>
      <xdr:rowOff>19050</xdr:rowOff>
    </xdr:from>
    <xdr:to>
      <xdr:col>13</xdr:col>
      <xdr:colOff>380999</xdr:colOff>
      <xdr:row>15</xdr:row>
      <xdr:rowOff>123825</xdr:rowOff>
    </xdr:to>
    <xdr:sp macro="" textlink="">
      <xdr:nvSpPr>
        <xdr:cNvPr id="29" name="TextBox 28"/>
        <xdr:cNvSpPr txBox="1"/>
      </xdr:nvSpPr>
      <xdr:spPr>
        <a:xfrm>
          <a:off x="7181849" y="2914650"/>
          <a:ext cx="1419225" cy="29527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 u="sng"/>
            <a:t>Model Fit Statistics</a:t>
          </a:r>
        </a:p>
      </xdr:txBody>
    </xdr:sp>
    <xdr:clientData/>
  </xdr:twoCellAnchor>
  <xdr:twoCellAnchor>
    <xdr:from>
      <xdr:col>16</xdr:col>
      <xdr:colOff>133350</xdr:colOff>
      <xdr:row>14</xdr:row>
      <xdr:rowOff>28575</xdr:rowOff>
    </xdr:from>
    <xdr:to>
      <xdr:col>20</xdr:col>
      <xdr:colOff>304800</xdr:colOff>
      <xdr:row>15</xdr:row>
      <xdr:rowOff>133350</xdr:rowOff>
    </xdr:to>
    <xdr:sp macro="" textlink="">
      <xdr:nvSpPr>
        <xdr:cNvPr id="30" name="TextBox 29"/>
        <xdr:cNvSpPr txBox="1"/>
      </xdr:nvSpPr>
      <xdr:spPr>
        <a:xfrm>
          <a:off x="9401175" y="2924175"/>
          <a:ext cx="2095500" cy="29527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 u="sng"/>
            <a:t>Sensitivity and Bias Measures</a:t>
          </a:r>
        </a:p>
      </xdr:txBody>
    </xdr:sp>
    <xdr:clientData/>
  </xdr:twoCellAnchor>
  <xdr:twoCellAnchor>
    <xdr:from>
      <xdr:col>3</xdr:col>
      <xdr:colOff>370118</xdr:colOff>
      <xdr:row>20</xdr:row>
      <xdr:rowOff>180975</xdr:rowOff>
    </xdr:from>
    <xdr:to>
      <xdr:col>3</xdr:col>
      <xdr:colOff>371475</xdr:colOff>
      <xdr:row>22</xdr:row>
      <xdr:rowOff>0</xdr:rowOff>
    </xdr:to>
    <xdr:cxnSp macro="">
      <xdr:nvCxnSpPr>
        <xdr:cNvPr id="31" name="Straight Arrow Connector 30"/>
        <xdr:cNvCxnSpPr/>
      </xdr:nvCxnSpPr>
      <xdr:spPr bwMode="auto">
        <a:xfrm>
          <a:off x="2389418" y="4267200"/>
          <a:ext cx="1357" cy="20955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352425</xdr:colOff>
      <xdr:row>3</xdr:row>
      <xdr:rowOff>28575</xdr:rowOff>
    </xdr:from>
    <xdr:to>
      <xdr:col>3</xdr:col>
      <xdr:colOff>353782</xdr:colOff>
      <xdr:row>4</xdr:row>
      <xdr:rowOff>28575</xdr:rowOff>
    </xdr:to>
    <xdr:cxnSp macro="">
      <xdr:nvCxnSpPr>
        <xdr:cNvPr id="33" name="Straight Arrow Connector 32"/>
        <xdr:cNvCxnSpPr/>
      </xdr:nvCxnSpPr>
      <xdr:spPr bwMode="auto">
        <a:xfrm>
          <a:off x="2371725" y="600075"/>
          <a:ext cx="1357" cy="20955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352422</xdr:colOff>
      <xdr:row>20</xdr:row>
      <xdr:rowOff>28575</xdr:rowOff>
    </xdr:from>
    <xdr:to>
      <xdr:col>18</xdr:col>
      <xdr:colOff>285749</xdr:colOff>
      <xdr:row>23</xdr:row>
      <xdr:rowOff>28575</xdr:rowOff>
    </xdr:to>
    <xdr:sp macro="" textlink="">
      <xdr:nvSpPr>
        <xdr:cNvPr id="34" name="TextBox 33"/>
        <xdr:cNvSpPr txBox="1"/>
      </xdr:nvSpPr>
      <xdr:spPr bwMode="auto">
        <a:xfrm>
          <a:off x="8486772" y="4114800"/>
          <a:ext cx="2085977" cy="590550"/>
        </a:xfrm>
        <a:prstGeom prst="rect">
          <a:avLst/>
        </a:prstGeom>
        <a:solidFill>
          <a:srgbClr val="FFFF6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the p-value associated with the G</a:t>
          </a:r>
          <a:r>
            <a:rPr lang="en-US" sz="1100" b="0" i="0" u="none" strike="noStrik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less than .05, you reject the H</a:t>
          </a:r>
          <a:r>
            <a:rPr lang="en-US" sz="1100" b="0" i="0" u="none" strike="noStrik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0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that the model fits the data.</a:t>
          </a:r>
          <a:endParaRPr lang="en-US" sz="1100" b="0" i="0" u="none" strike="noStrike" baseline="-25000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14</xdr:col>
      <xdr:colOff>257175</xdr:colOff>
      <xdr:row>18</xdr:row>
      <xdr:rowOff>180975</xdr:rowOff>
    </xdr:from>
    <xdr:to>
      <xdr:col>14</xdr:col>
      <xdr:colOff>266700</xdr:colOff>
      <xdr:row>20</xdr:row>
      <xdr:rowOff>28575</xdr:rowOff>
    </xdr:to>
    <xdr:cxnSp macro="">
      <xdr:nvCxnSpPr>
        <xdr:cNvPr id="35" name="Straight Arrow Connector 34"/>
        <xdr:cNvCxnSpPr/>
      </xdr:nvCxnSpPr>
      <xdr:spPr bwMode="auto">
        <a:xfrm flipH="1" flipV="1">
          <a:off x="8829675" y="3886200"/>
          <a:ext cx="9525" cy="2286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428619</xdr:colOff>
      <xdr:row>20</xdr:row>
      <xdr:rowOff>28575</xdr:rowOff>
    </xdr:from>
    <xdr:to>
      <xdr:col>24</xdr:col>
      <xdr:colOff>228599</xdr:colOff>
      <xdr:row>23</xdr:row>
      <xdr:rowOff>19051</xdr:rowOff>
    </xdr:to>
    <xdr:sp macro="" textlink="">
      <xdr:nvSpPr>
        <xdr:cNvPr id="37" name="TextBox 36"/>
        <xdr:cNvSpPr txBox="1"/>
      </xdr:nvSpPr>
      <xdr:spPr bwMode="auto">
        <a:xfrm>
          <a:off x="10715619" y="4114800"/>
          <a:ext cx="2895605" cy="581026"/>
        </a:xfrm>
        <a:prstGeom prst="rect">
          <a:avLst/>
        </a:prstGeom>
        <a:solidFill>
          <a:srgbClr val="FFFF6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</a:t>
          </a:r>
          <a:r>
            <a:rPr lang="en-US" sz="1100" b="0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(value in D23) is ≠ 1, you have unequal variance and should report d</a:t>
          </a:r>
          <a:r>
            <a:rPr lang="en-US" sz="1100" b="0" i="0" u="none" strike="noStrik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c</a:t>
          </a:r>
          <a:r>
            <a:rPr lang="en-US" sz="1100" b="0" i="0" u="none" strike="noStrik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or A</a:t>
          </a:r>
          <a:r>
            <a:rPr lang="en-US" sz="1100" b="0" i="0" u="none" strike="noStrik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z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(area under the ROC curve) rather than d</a:t>
          </a: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ea typeface="Calibri"/>
              <a:cs typeface="Times New Roman"/>
            </a:rPr>
            <a:t>ʹ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c.</a:t>
          </a:r>
          <a:endParaRPr lang="en-US" sz="1100" b="0" i="0" u="none" strike="noStrike" baseline="-25000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19</xdr:col>
      <xdr:colOff>161925</xdr:colOff>
      <xdr:row>18</xdr:row>
      <xdr:rowOff>180975</xdr:rowOff>
    </xdr:from>
    <xdr:to>
      <xdr:col>19</xdr:col>
      <xdr:colOff>171450</xdr:colOff>
      <xdr:row>20</xdr:row>
      <xdr:rowOff>28575</xdr:rowOff>
    </xdr:to>
    <xdr:cxnSp macro="">
      <xdr:nvCxnSpPr>
        <xdr:cNvPr id="38" name="Straight Arrow Connector 37"/>
        <xdr:cNvCxnSpPr/>
      </xdr:nvCxnSpPr>
      <xdr:spPr bwMode="auto">
        <a:xfrm flipH="1" flipV="1">
          <a:off x="10877550" y="3886200"/>
          <a:ext cx="9525" cy="2286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273050</xdr:colOff>
      <xdr:row>1</xdr:row>
      <xdr:rowOff>114300</xdr:rowOff>
    </xdr:from>
    <xdr:to>
      <xdr:col>9</xdr:col>
      <xdr:colOff>117526</xdr:colOff>
      <xdr:row>9</xdr:row>
      <xdr:rowOff>190500</xdr:rowOff>
    </xdr:to>
    <xdr:sp macro="" textlink="">
      <xdr:nvSpPr>
        <xdr:cNvPr id="2" name="TextBox 1"/>
        <xdr:cNvSpPr txBox="1"/>
      </xdr:nvSpPr>
      <xdr:spPr>
        <a:xfrm>
          <a:off x="3225800" y="314325"/>
          <a:ext cx="2206676" cy="1943100"/>
        </a:xfrm>
        <a:prstGeom prst="rect">
          <a:avLst/>
        </a:prstGeom>
        <a:solidFill>
          <a:srgbClr val="FFFF6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the SDT equations, Phi(z) returns a value P(z) on the inverse standard normal cumulative distribution function for a value z.  In Excel, this is accomplished with the function “normsdist.”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Also, remember that in this example the mean of the lure distribution is set to 0 and the sd to 1.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workbookViewId="0">
      <selection activeCell="K9" sqref="K9"/>
    </sheetView>
  </sheetViews>
  <sheetFormatPr defaultColWidth="8.85546875" defaultRowHeight="15"/>
  <cols>
    <col min="1" max="1" width="11.42578125" customWidth="1"/>
    <col min="2" max="2" width="7.42578125" customWidth="1"/>
    <col min="3" max="3" width="11.42578125" customWidth="1"/>
    <col min="4" max="4" width="10.5703125" customWidth="1"/>
    <col min="5" max="5" width="4.7109375" customWidth="1"/>
    <col min="6" max="6" width="11.42578125" customWidth="1"/>
    <col min="7" max="7" width="6.28515625" customWidth="1"/>
    <col min="8" max="8" width="11.42578125" customWidth="1"/>
    <col min="9" max="9" width="9.42578125" bestFit="1" customWidth="1"/>
    <col min="10" max="10" width="10.85546875" customWidth="1"/>
    <col min="11" max="11" width="10.140625" customWidth="1"/>
    <col min="12" max="12" width="8.42578125" customWidth="1"/>
    <col min="13" max="13" width="10.5703125" customWidth="1"/>
    <col min="14" max="14" width="6.5703125" customWidth="1"/>
    <col min="15" max="15" width="7.140625" customWidth="1"/>
    <col min="16" max="16" width="3.28515625" customWidth="1"/>
    <col min="17" max="17" width="7.85546875" customWidth="1"/>
    <col min="18" max="18" width="7.42578125" customWidth="1"/>
    <col min="19" max="19" width="6.42578125" customWidth="1"/>
    <col min="20" max="20" width="7.140625" customWidth="1"/>
    <col min="21" max="21" width="6.28515625" customWidth="1"/>
  </cols>
  <sheetData>
    <row r="1" spans="1:10" ht="15" customHeight="1">
      <c r="D1" s="16"/>
    </row>
    <row r="2" spans="1:10" ht="15" customHeight="1">
      <c r="D2" s="18"/>
    </row>
    <row r="3" spans="1:10" ht="15" customHeight="1">
      <c r="D3" s="15"/>
    </row>
    <row r="4" spans="1:10" ht="16.5" customHeight="1">
      <c r="D4" s="17"/>
    </row>
    <row r="5" spans="1:10" ht="31.5" customHeight="1">
      <c r="A5" s="42"/>
      <c r="B5" s="31" t="s">
        <v>30</v>
      </c>
      <c r="C5" s="31" t="s">
        <v>31</v>
      </c>
      <c r="D5" s="43" t="s">
        <v>32</v>
      </c>
      <c r="E5" s="31"/>
      <c r="F5" s="44" t="s">
        <v>33</v>
      </c>
      <c r="G5" s="31"/>
      <c r="H5" s="44" t="s">
        <v>34</v>
      </c>
      <c r="I5" s="31" t="s">
        <v>38</v>
      </c>
      <c r="J5" s="45" t="s">
        <v>35</v>
      </c>
    </row>
    <row r="6" spans="1:10">
      <c r="A6" s="27" t="s">
        <v>9</v>
      </c>
      <c r="B6" s="34">
        <v>1</v>
      </c>
      <c r="C6" s="34" t="s">
        <v>11</v>
      </c>
      <c r="D6" s="46">
        <v>695</v>
      </c>
      <c r="E6" s="12"/>
      <c r="F6" s="36">
        <f t="shared" ref="F6:F11" si="0">D6/SUM($D$6:$D$11)</f>
        <v>0.64351851851851849</v>
      </c>
      <c r="G6" s="36"/>
      <c r="H6" s="36">
        <f>(NORMSDIST(s*mu-s*c_1))</f>
        <v>0.64422188548558124</v>
      </c>
      <c r="I6" s="36">
        <f>(2*D6)*(LN(F6/H6))</f>
        <v>-1.5184429694110742</v>
      </c>
      <c r="J6" s="37">
        <f t="shared" ref="J6:J17" si="1">D6*(IF(H6&gt;0,LN(H6),-1000))</f>
        <v>-305.59988832995839</v>
      </c>
    </row>
    <row r="7" spans="1:10">
      <c r="A7" s="27"/>
      <c r="B7" s="34">
        <v>2</v>
      </c>
      <c r="C7" s="34"/>
      <c r="D7" s="46">
        <v>85</v>
      </c>
      <c r="E7" s="12"/>
      <c r="F7" s="36">
        <f t="shared" si="0"/>
        <v>7.8703703703703706E-2</v>
      </c>
      <c r="G7" s="36"/>
      <c r="H7" s="36">
        <f>(NORMSDIST(s*mu-s*c_2)-NORMSDIST(s*mu-s*c_1))</f>
        <v>7.5387495278391947E-2</v>
      </c>
      <c r="I7" s="36">
        <f t="shared" ref="I7:I17" si="2">(2*D7)*(LN(F7/H7))</f>
        <v>7.3182958654049814</v>
      </c>
      <c r="J7" s="37">
        <f t="shared" si="1"/>
        <v>-219.73467834107814</v>
      </c>
    </row>
    <row r="8" spans="1:10">
      <c r="A8" s="27"/>
      <c r="B8" s="34">
        <v>3</v>
      </c>
      <c r="C8" s="34"/>
      <c r="D8" s="46">
        <v>85</v>
      </c>
      <c r="E8" s="12"/>
      <c r="F8" s="36">
        <f t="shared" si="0"/>
        <v>7.8703703703703706E-2</v>
      </c>
      <c r="G8" s="36"/>
      <c r="H8" s="36">
        <f>(NORMSDIST(s*mu-s*c_3)-NORMSDIST(s*mu-s*c_2))</f>
        <v>7.7159537763337505E-2</v>
      </c>
      <c r="I8" s="36">
        <f t="shared" si="2"/>
        <v>3.3685530532152308</v>
      </c>
      <c r="J8" s="37">
        <f t="shared" si="1"/>
        <v>-217.75980693498326</v>
      </c>
    </row>
    <row r="9" spans="1:10">
      <c r="A9" s="27"/>
      <c r="B9" s="34">
        <v>4</v>
      </c>
      <c r="C9" s="34"/>
      <c r="D9" s="46">
        <v>83</v>
      </c>
      <c r="E9" s="12"/>
      <c r="F9" s="36">
        <f t="shared" si="0"/>
        <v>7.6851851851851852E-2</v>
      </c>
      <c r="G9" s="36"/>
      <c r="H9" s="36">
        <f>(NORMSDIST(s*mu-s*c_4)-NORMSDIST(s*mu-s*c_3))</f>
        <v>8.2356264246788213E-2</v>
      </c>
      <c r="I9" s="36">
        <f t="shared" si="2"/>
        <v>-11.483042636356913</v>
      </c>
      <c r="J9" s="37">
        <f t="shared" si="1"/>
        <v>-207.22616280451996</v>
      </c>
    </row>
    <row r="10" spans="1:10">
      <c r="A10" s="27"/>
      <c r="B10" s="34">
        <v>5</v>
      </c>
      <c r="C10" s="34"/>
      <c r="D10" s="46">
        <v>47</v>
      </c>
      <c r="E10" s="12"/>
      <c r="F10" s="36">
        <f t="shared" si="0"/>
        <v>4.3518518518518519E-2</v>
      </c>
      <c r="G10" s="36"/>
      <c r="H10" s="36">
        <f>(NORMSDIST(s*mu-s*c_5)-NORMSDIST(s*mu-s*c_4))</f>
        <v>4.3292002090331683E-2</v>
      </c>
      <c r="I10" s="36">
        <f t="shared" si="2"/>
        <v>0.49055327451589409</v>
      </c>
      <c r="J10" s="37">
        <f t="shared" si="1"/>
        <v>-147.57000640244368</v>
      </c>
    </row>
    <row r="11" spans="1:10">
      <c r="A11" s="27" t="s">
        <v>10</v>
      </c>
      <c r="B11" s="34">
        <v>6</v>
      </c>
      <c r="C11" s="34"/>
      <c r="D11" s="46">
        <v>85</v>
      </c>
      <c r="E11" s="12"/>
      <c r="F11" s="36">
        <f t="shared" si="0"/>
        <v>7.8703703703703706E-2</v>
      </c>
      <c r="G11" s="36"/>
      <c r="H11" s="36">
        <f>1-SUM(H6:H10)</f>
        <v>7.7582815135569416E-2</v>
      </c>
      <c r="I11" s="36">
        <f t="shared" si="2"/>
        <v>2.4385254117954656</v>
      </c>
      <c r="J11" s="37">
        <f t="shared" si="1"/>
        <v>-217.29479311427338</v>
      </c>
    </row>
    <row r="12" spans="1:10">
      <c r="A12" s="27" t="s">
        <v>9</v>
      </c>
      <c r="B12" s="34">
        <v>1</v>
      </c>
      <c r="C12" s="34" t="s">
        <v>12</v>
      </c>
      <c r="D12" s="46">
        <v>74</v>
      </c>
      <c r="E12" s="12"/>
      <c r="F12" s="36">
        <f t="shared" ref="F12:F17" si="3">D12/SUM($D$12:$D$17)</f>
        <v>6.851851851851852E-2</v>
      </c>
      <c r="G12" s="36"/>
      <c r="H12" s="36">
        <f>NORMSDIST(-c_1)</f>
        <v>6.662085412842389E-2</v>
      </c>
      <c r="I12" s="36">
        <f t="shared" si="2"/>
        <v>4.1567869755884574</v>
      </c>
      <c r="J12" s="37">
        <f t="shared" si="1"/>
        <v>-200.4465842794373</v>
      </c>
    </row>
    <row r="13" spans="1:10">
      <c r="A13" s="27"/>
      <c r="B13" s="34">
        <v>2</v>
      </c>
      <c r="C13" s="34"/>
      <c r="D13" s="46">
        <v>56</v>
      </c>
      <c r="E13" s="12"/>
      <c r="F13" s="36">
        <f t="shared" si="3"/>
        <v>5.185185185185185E-2</v>
      </c>
      <c r="G13" s="36"/>
      <c r="H13" s="36">
        <f>(NORMSDIST(-c_2)-NORMSDIST(-c_1))</f>
        <v>5.4815481951990375E-2</v>
      </c>
      <c r="I13" s="36">
        <f t="shared" si="2"/>
        <v>-6.2251864445700358</v>
      </c>
      <c r="J13" s="37">
        <f t="shared" si="1"/>
        <v>-162.6118260231695</v>
      </c>
    </row>
    <row r="14" spans="1:10">
      <c r="A14" s="27"/>
      <c r="B14" s="34">
        <v>3</v>
      </c>
      <c r="C14" s="34"/>
      <c r="D14" s="46">
        <v>102</v>
      </c>
      <c r="E14" s="12"/>
      <c r="F14" s="36">
        <f t="shared" si="3"/>
        <v>9.4444444444444442E-2</v>
      </c>
      <c r="G14" s="36"/>
      <c r="H14" s="36">
        <f>(NORMSDIST(-c_3)-NORMSDIST(-c_2))</f>
        <v>9.7228218268656796E-2</v>
      </c>
      <c r="I14" s="36">
        <f t="shared" si="2"/>
        <v>-5.9260385527644592</v>
      </c>
      <c r="J14" s="37">
        <f t="shared" si="1"/>
        <v>-237.73081842068521</v>
      </c>
    </row>
    <row r="15" spans="1:10">
      <c r="A15" s="27"/>
      <c r="B15" s="34">
        <v>4</v>
      </c>
      <c r="C15" s="34"/>
      <c r="D15" s="46">
        <v>206</v>
      </c>
      <c r="E15" s="13"/>
      <c r="F15" s="36">
        <f t="shared" si="3"/>
        <v>0.19074074074074074</v>
      </c>
      <c r="G15" s="36"/>
      <c r="H15" s="36">
        <f>(NORMSDIST(-c_4)-NORMSDIST(-c_3))</f>
        <v>0.18622893656518447</v>
      </c>
      <c r="I15" s="36">
        <f t="shared" si="2"/>
        <v>9.8626080513449317</v>
      </c>
      <c r="J15" s="37">
        <f t="shared" si="1"/>
        <v>-346.24037519938145</v>
      </c>
    </row>
    <row r="16" spans="1:10">
      <c r="A16" s="27"/>
      <c r="B16" s="34">
        <v>5</v>
      </c>
      <c r="C16" s="34"/>
      <c r="D16" s="46">
        <v>169</v>
      </c>
      <c r="E16" s="13"/>
      <c r="F16" s="36">
        <f t="shared" si="3"/>
        <v>0.15648148148148147</v>
      </c>
      <c r="G16" s="36"/>
      <c r="H16" s="36">
        <f>(NORMSDIST(-c_5)-NORMSDIST(-c_4))</f>
        <v>0.15640711643839877</v>
      </c>
      <c r="I16" s="36">
        <f t="shared" si="2"/>
        <v>0.16066667307370719</v>
      </c>
      <c r="J16" s="37">
        <f t="shared" si="1"/>
        <v>-313.54450861452432</v>
      </c>
    </row>
    <row r="17" spans="1:21">
      <c r="A17" s="28" t="s">
        <v>10</v>
      </c>
      <c r="B17" s="47">
        <v>6</v>
      </c>
      <c r="C17" s="48"/>
      <c r="D17" s="49">
        <v>473</v>
      </c>
      <c r="E17" s="50"/>
      <c r="F17" s="40">
        <f t="shared" si="3"/>
        <v>0.43796296296296294</v>
      </c>
      <c r="G17" s="40"/>
      <c r="H17" s="40">
        <f>1-SUM(H12:H16)</f>
        <v>0.4386993926473457</v>
      </c>
      <c r="I17" s="40">
        <f t="shared" si="2"/>
        <v>-1.5893522536643838</v>
      </c>
      <c r="J17" s="41">
        <f t="shared" si="1"/>
        <v>-389.72402453242302</v>
      </c>
      <c r="K17" s="52" t="s">
        <v>36</v>
      </c>
      <c r="L17" s="23"/>
      <c r="M17" s="23"/>
      <c r="N17" s="23"/>
      <c r="O17" s="23"/>
      <c r="P17" s="14"/>
      <c r="Q17" s="54" t="s">
        <v>44</v>
      </c>
      <c r="R17" s="54"/>
      <c r="S17" s="54" t="s">
        <v>45</v>
      </c>
      <c r="T17" s="54"/>
      <c r="U17" s="54"/>
    </row>
    <row r="18" spans="1:21" ht="18.75">
      <c r="A18" s="5"/>
      <c r="E18" s="3"/>
      <c r="K18" s="53"/>
      <c r="L18" s="23" t="s">
        <v>7</v>
      </c>
      <c r="M18" s="23" t="s">
        <v>8</v>
      </c>
      <c r="N18" s="23" t="s">
        <v>29</v>
      </c>
      <c r="O18" s="23" t="s">
        <v>28</v>
      </c>
      <c r="P18" s="14"/>
      <c r="Q18" s="23" t="s">
        <v>41</v>
      </c>
      <c r="R18" s="23" t="s">
        <v>37</v>
      </c>
      <c r="S18" s="23" t="s">
        <v>42</v>
      </c>
      <c r="T18" s="23" t="s">
        <v>43</v>
      </c>
      <c r="U18" s="23" t="s">
        <v>46</v>
      </c>
    </row>
    <row r="19" spans="1:21">
      <c r="D19" s="51"/>
      <c r="E19" s="2"/>
      <c r="F19" s="4"/>
      <c r="K19" s="24">
        <f>SUM(J6:J17)</f>
        <v>-2965.483472996877</v>
      </c>
      <c r="L19" s="25">
        <f>-2*(K19)+2*(7)</f>
        <v>5944.9669459937541</v>
      </c>
      <c r="M19" s="25">
        <f>-2*K19+7*LN(SUM(D6:D17))</f>
        <v>5984.7119904985011</v>
      </c>
      <c r="N19" s="24">
        <f>SUM(I6:I17)</f>
        <v>1.0539264481718014</v>
      </c>
      <c r="O19" s="25">
        <f>CHIDIST(N19, 3)</f>
        <v>0.78820641533347535</v>
      </c>
      <c r="P19" s="14"/>
      <c r="Q19" s="26">
        <f>NORMSINV(J24)-NORMSINV(J25)</f>
        <v>1.6347587735269056</v>
      </c>
      <c r="R19" s="25">
        <f>-0.5*(NORMSINV(J24)+NORMSINV(J25))</f>
        <v>-2.7553792529610655E-2</v>
      </c>
      <c r="S19" s="25">
        <f>(SQRT(2/(1+s^2)))*(NORMSINV(J24)-(s*NORMSINV(J25)))</f>
        <v>1.6075412152629494</v>
      </c>
      <c r="T19" s="25">
        <f>((-(SQRT(2)*s))/((SQRT(1+s^2)))*(1+s))*((NORMSINV(J24))+(NORMSINV(J25)))</f>
        <v>-6.8332357523249787E-2</v>
      </c>
      <c r="U19" s="25">
        <f>NORMSDIST(S19/SQRT(2))</f>
        <v>0.87216882914937233</v>
      </c>
    </row>
    <row r="20" spans="1:21">
      <c r="D20" s="51"/>
    </row>
    <row r="21" spans="1:21">
      <c r="D21" s="51"/>
      <c r="G21" s="29"/>
      <c r="H21" s="30" t="s">
        <v>5</v>
      </c>
      <c r="I21" s="31"/>
      <c r="J21" s="31"/>
      <c r="K21" s="31"/>
      <c r="L21" s="31"/>
      <c r="M21" s="32"/>
    </row>
    <row r="22" spans="1:21" ht="15.75" thickBot="1">
      <c r="C22" t="s">
        <v>27</v>
      </c>
      <c r="G22" s="33"/>
      <c r="H22" s="34" t="s">
        <v>9</v>
      </c>
      <c r="I22" s="34"/>
      <c r="J22" s="34"/>
      <c r="K22" s="34"/>
      <c r="L22" s="34"/>
      <c r="M22" s="35" t="s">
        <v>10</v>
      </c>
    </row>
    <row r="23" spans="1:21" ht="15.75">
      <c r="B23" s="6"/>
      <c r="C23" s="9" t="s">
        <v>39</v>
      </c>
      <c r="D23" s="19">
        <v>0.63522872846786904</v>
      </c>
      <c r="G23" s="33"/>
      <c r="H23" s="34">
        <v>1</v>
      </c>
      <c r="I23" s="34">
        <v>2</v>
      </c>
      <c r="J23" s="34">
        <v>3</v>
      </c>
      <c r="K23" s="34">
        <v>4</v>
      </c>
      <c r="L23" s="34">
        <v>5</v>
      </c>
      <c r="M23" s="35">
        <v>6</v>
      </c>
    </row>
    <row r="24" spans="1:21" ht="15.75">
      <c r="C24" s="10" t="s">
        <v>40</v>
      </c>
      <c r="D24" s="20">
        <v>2.0835406349312424</v>
      </c>
      <c r="G24" s="33" t="s">
        <v>11</v>
      </c>
      <c r="H24" s="36">
        <f>F6</f>
        <v>0.64351851851851849</v>
      </c>
      <c r="I24" s="36">
        <f>F7+F6</f>
        <v>0.72222222222222221</v>
      </c>
      <c r="J24" s="36">
        <f>F8+F7+F6</f>
        <v>0.80092592592592593</v>
      </c>
      <c r="K24" s="36">
        <f>F9+J24</f>
        <v>0.87777777777777777</v>
      </c>
      <c r="L24" s="36">
        <f>F10+K24</f>
        <v>0.92129629629629628</v>
      </c>
      <c r="M24" s="37">
        <f>F11+L24</f>
        <v>1</v>
      </c>
    </row>
    <row r="25" spans="1:21" ht="15.75">
      <c r="C25" s="10" t="s">
        <v>0</v>
      </c>
      <c r="D25" s="21">
        <v>1.5014403338635134</v>
      </c>
      <c r="G25" s="33" t="s">
        <v>12</v>
      </c>
      <c r="H25" s="36">
        <f>F12</f>
        <v>6.851851851851852E-2</v>
      </c>
      <c r="I25" s="36">
        <f>F13+H25</f>
        <v>0.12037037037037038</v>
      </c>
      <c r="J25" s="36">
        <f>F14+I25</f>
        <v>0.21481481481481482</v>
      </c>
      <c r="K25" s="36">
        <f>F15+J25</f>
        <v>0.40555555555555556</v>
      </c>
      <c r="L25" s="36">
        <f>F16+K25</f>
        <v>0.562037037037037</v>
      </c>
      <c r="M25" s="37">
        <f>F17+L25</f>
        <v>1</v>
      </c>
    </row>
    <row r="26" spans="1:21" ht="15.75">
      <c r="C26" s="10" t="s">
        <v>1</v>
      </c>
      <c r="D26" s="20">
        <v>1.1678366236044888</v>
      </c>
      <c r="G26" s="33"/>
      <c r="H26" s="38" t="s">
        <v>6</v>
      </c>
      <c r="I26" s="34"/>
      <c r="J26" s="34"/>
      <c r="K26" s="34"/>
      <c r="L26" s="34"/>
      <c r="M26" s="35"/>
    </row>
    <row r="27" spans="1:21" ht="15.75">
      <c r="C27" s="10" t="s">
        <v>2</v>
      </c>
      <c r="D27" s="20">
        <v>0.77671131660534387</v>
      </c>
      <c r="G27" s="33"/>
      <c r="H27" s="34" t="s">
        <v>9</v>
      </c>
      <c r="I27" s="34"/>
      <c r="J27" s="34"/>
      <c r="K27" s="34"/>
      <c r="L27" s="34"/>
      <c r="M27" s="35" t="s">
        <v>10</v>
      </c>
    </row>
    <row r="28" spans="1:21" ht="15.75">
      <c r="C28" s="10" t="s">
        <v>3</v>
      </c>
      <c r="D28" s="20">
        <v>0.24070084781044815</v>
      </c>
      <c r="G28" s="33"/>
      <c r="H28" s="34">
        <v>1</v>
      </c>
      <c r="I28" s="34">
        <v>2</v>
      </c>
      <c r="J28" s="34">
        <v>3</v>
      </c>
      <c r="K28" s="34">
        <v>4</v>
      </c>
      <c r="L28" s="34">
        <v>5</v>
      </c>
      <c r="M28" s="35">
        <v>6</v>
      </c>
    </row>
    <row r="29" spans="1:21" ht="16.5" thickBot="1">
      <c r="C29" s="11" t="s">
        <v>4</v>
      </c>
      <c r="D29" s="22">
        <v>-0.15426754625859085</v>
      </c>
      <c r="G29" s="33" t="s">
        <v>11</v>
      </c>
      <c r="H29" s="36">
        <f>H6</f>
        <v>0.64422188548558124</v>
      </c>
      <c r="I29" s="36">
        <f>H7+H29</f>
        <v>0.71960938076397318</v>
      </c>
      <c r="J29" s="36">
        <f>H8+I29</f>
        <v>0.79676891852731069</v>
      </c>
      <c r="K29" s="36">
        <f>H9+J29</f>
        <v>0.8791251827740989</v>
      </c>
      <c r="L29" s="36">
        <f>H10+K29</f>
        <v>0.92241718486443058</v>
      </c>
      <c r="M29" s="37">
        <f>H11+L29</f>
        <v>1</v>
      </c>
    </row>
    <row r="30" spans="1:21">
      <c r="G30" s="39" t="s">
        <v>12</v>
      </c>
      <c r="H30" s="40">
        <f>H12</f>
        <v>6.662085412842389E-2</v>
      </c>
      <c r="I30" s="40">
        <f>H13+H30</f>
        <v>0.12143633608041426</v>
      </c>
      <c r="J30" s="40">
        <f>H14+I30</f>
        <v>0.21866455434907106</v>
      </c>
      <c r="K30" s="40">
        <f>H15+J30</f>
        <v>0.40489349091425553</v>
      </c>
      <c r="L30" s="40">
        <f>H16+K30</f>
        <v>0.5613006073526543</v>
      </c>
      <c r="M30" s="41">
        <f>H17+L30</f>
        <v>1</v>
      </c>
    </row>
    <row r="33" spans="7:13">
      <c r="G33" s="5"/>
    </row>
    <row r="36" spans="7:13">
      <c r="H36" s="1"/>
      <c r="I36" s="1"/>
      <c r="J36" s="1"/>
      <c r="K36" s="1"/>
      <c r="L36" s="1"/>
      <c r="M36" s="1"/>
    </row>
    <row r="37" spans="7:13">
      <c r="H37" s="1"/>
      <c r="I37" s="1"/>
      <c r="J37" s="1"/>
      <c r="K37" s="1"/>
      <c r="L37" s="1"/>
      <c r="M37" s="1"/>
    </row>
    <row r="41" spans="7:13">
      <c r="H41" s="1"/>
      <c r="I41" s="1"/>
      <c r="J41" s="1"/>
      <c r="K41" s="1"/>
      <c r="L41" s="1"/>
      <c r="M41" s="1"/>
    </row>
    <row r="42" spans="7:13">
      <c r="H42" s="1"/>
      <c r="I42" s="1"/>
      <c r="J42" s="1"/>
      <c r="K42" s="1"/>
      <c r="L42" s="1"/>
      <c r="M42" s="1"/>
    </row>
  </sheetData>
  <mergeCells count="4">
    <mergeCell ref="D19:D21"/>
    <mergeCell ref="K17:K18"/>
    <mergeCell ref="Q17:R17"/>
    <mergeCell ref="S17:U17"/>
  </mergeCells>
  <phoneticPr fontId="5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workbookViewId="0">
      <selection activeCell="H12" sqref="H12"/>
    </sheetView>
  </sheetViews>
  <sheetFormatPr defaultColWidth="8.85546875" defaultRowHeight="15"/>
  <sheetData>
    <row r="1" spans="1:1" ht="15.75">
      <c r="A1" s="7" t="s">
        <v>13</v>
      </c>
    </row>
    <row r="2" spans="1:1" ht="18.75">
      <c r="A2" s="7" t="s">
        <v>15</v>
      </c>
    </row>
    <row r="3" spans="1:1" ht="18.75">
      <c r="A3" s="7" t="s">
        <v>16</v>
      </c>
    </row>
    <row r="4" spans="1:1" ht="18.75">
      <c r="A4" s="7" t="s">
        <v>17</v>
      </c>
    </row>
    <row r="5" spans="1:1" ht="18.75">
      <c r="A5" s="7" t="s">
        <v>18</v>
      </c>
    </row>
    <row r="6" spans="1:1" ht="18.75">
      <c r="A6" s="7" t="s">
        <v>19</v>
      </c>
    </row>
    <row r="7" spans="1:1" ht="18.75">
      <c r="A7" s="7" t="s">
        <v>20</v>
      </c>
    </row>
    <row r="8" spans="1:1" ht="15.75">
      <c r="A8" s="7" t="s">
        <v>14</v>
      </c>
    </row>
    <row r="9" spans="1:1" ht="18.75">
      <c r="A9" s="7" t="s">
        <v>21</v>
      </c>
    </row>
    <row r="10" spans="1:1" ht="18.75">
      <c r="A10" s="7" t="s">
        <v>22</v>
      </c>
    </row>
    <row r="11" spans="1:1" ht="18.75">
      <c r="A11" s="7" t="s">
        <v>23</v>
      </c>
    </row>
    <row r="12" spans="1:1" ht="18.75">
      <c r="A12" s="7" t="s">
        <v>24</v>
      </c>
    </row>
    <row r="13" spans="1:1" ht="18.75">
      <c r="A13" s="7" t="s">
        <v>25</v>
      </c>
    </row>
    <row r="14" spans="1:1" ht="18.75">
      <c r="A14" s="7" t="s">
        <v>26</v>
      </c>
    </row>
    <row r="15" spans="1:1" ht="15.75">
      <c r="A15" s="7"/>
    </row>
    <row r="16" spans="1:1" ht="15.75">
      <c r="A16" s="7"/>
    </row>
    <row r="17" spans="1:1" ht="15.75">
      <c r="A17" s="8"/>
    </row>
  </sheetData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SDT fits</vt:lpstr>
      <vt:lpstr>SDT Equations</vt:lpstr>
      <vt:lpstr>c_1</vt:lpstr>
      <vt:lpstr>c_2</vt:lpstr>
      <vt:lpstr>c_3</vt:lpstr>
      <vt:lpstr>c_4</vt:lpstr>
      <vt:lpstr>c_5</vt:lpstr>
      <vt:lpstr>mu</vt:lpstr>
      <vt:lpstr>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</dc:creator>
  <cp:lastModifiedBy>Caren</cp:lastModifiedBy>
  <dcterms:created xsi:type="dcterms:W3CDTF">2009-03-06T17:56:48Z</dcterms:created>
  <dcterms:modified xsi:type="dcterms:W3CDTF">2012-01-03T14:34:12Z</dcterms:modified>
</cp:coreProperties>
</file>